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9555" windowHeight="92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X3" i="1" l="1"/>
  <c r="X4" i="1"/>
  <c r="X6" i="1"/>
  <c r="X5" i="1"/>
  <c r="X10" i="1"/>
  <c r="X12" i="1"/>
  <c r="X7" i="1"/>
  <c r="X8" i="1"/>
  <c r="X11" i="1"/>
  <c r="X9" i="1"/>
  <c r="X13" i="1"/>
  <c r="X14" i="1"/>
  <c r="X15" i="1"/>
  <c r="N3" i="1"/>
  <c r="N4" i="1"/>
  <c r="N6" i="1"/>
  <c r="N5" i="1"/>
  <c r="N10" i="1"/>
  <c r="N12" i="1"/>
  <c r="N7" i="1"/>
  <c r="N8" i="1"/>
  <c r="N11" i="1"/>
  <c r="N9" i="1"/>
  <c r="N13" i="1"/>
  <c r="N14" i="1"/>
  <c r="N15" i="1"/>
  <c r="W15" i="1"/>
  <c r="W14" i="1"/>
  <c r="W13" i="1"/>
  <c r="W9" i="1"/>
  <c r="W11" i="1"/>
  <c r="W8" i="1"/>
  <c r="W7" i="1"/>
  <c r="W12" i="1"/>
  <c r="W10" i="1"/>
  <c r="W5" i="1"/>
  <c r="W6" i="1"/>
  <c r="W4" i="1"/>
  <c r="W3" i="1"/>
  <c r="K17" i="1"/>
  <c r="H17" i="1"/>
  <c r="F17" i="1"/>
  <c r="U18" i="1"/>
  <c r="R18" i="1"/>
  <c r="O18" i="1"/>
  <c r="K18" i="1"/>
  <c r="H18" i="1"/>
  <c r="F18" i="1"/>
  <c r="U17" i="1"/>
  <c r="O17" i="1"/>
  <c r="R17" i="1"/>
  <c r="J3" i="1"/>
  <c r="J6" i="1"/>
  <c r="J5" i="1"/>
  <c r="J4" i="1"/>
  <c r="J7" i="1"/>
  <c r="J10" i="1"/>
  <c r="J12" i="1"/>
  <c r="J8" i="1"/>
  <c r="J11" i="1"/>
  <c r="J9" i="1"/>
  <c r="J14" i="1"/>
  <c r="J13" i="1"/>
  <c r="J15" i="1"/>
  <c r="J17" i="1" l="1"/>
  <c r="J18" i="1"/>
  <c r="W18" i="1"/>
  <c r="V16" i="1" l="1"/>
  <c r="S16" i="1"/>
  <c r="P16" i="1"/>
  <c r="L16" i="1"/>
  <c r="I16" i="1"/>
  <c r="G16" i="1"/>
  <c r="M4" i="1"/>
  <c r="M12" i="1"/>
  <c r="M10" i="1"/>
  <c r="M8" i="1"/>
  <c r="M7" i="1"/>
  <c r="M6" i="1"/>
  <c r="M3" i="1"/>
  <c r="M9" i="1"/>
  <c r="M5" i="1"/>
  <c r="M11" i="1"/>
  <c r="M14" i="1"/>
  <c r="M13" i="1"/>
  <c r="M15" i="1"/>
  <c r="T13" i="1" l="1"/>
  <c r="Q13" i="1"/>
  <c r="Y13" i="1"/>
  <c r="Q9" i="1"/>
  <c r="Y9" i="1"/>
  <c r="T9" i="1"/>
  <c r="T7" i="1"/>
  <c r="Q7" i="1"/>
  <c r="Y7" i="1"/>
  <c r="Q4" i="1"/>
  <c r="Y4" i="1"/>
  <c r="T4" i="1"/>
  <c r="T14" i="1"/>
  <c r="Q14" i="1"/>
  <c r="Y14" i="1"/>
  <c r="T8" i="1"/>
  <c r="Q8" i="1"/>
  <c r="Y8" i="1"/>
  <c r="Y15" i="1"/>
  <c r="T15" i="1"/>
  <c r="Q15" i="1"/>
  <c r="Y11" i="1"/>
  <c r="T11" i="1"/>
  <c r="Q11" i="1"/>
  <c r="Y3" i="1"/>
  <c r="T3" i="1"/>
  <c r="Q3" i="1"/>
  <c r="Y10" i="1"/>
  <c r="T10" i="1"/>
  <c r="Q10" i="1"/>
  <c r="T5" i="1"/>
  <c r="Q5" i="1"/>
  <c r="Y5" i="1"/>
  <c r="T6" i="1"/>
  <c r="Q6" i="1"/>
  <c r="Y6" i="1"/>
  <c r="Q12" i="1"/>
  <c r="Y12" i="1"/>
  <c r="T12" i="1"/>
  <c r="M17" i="1"/>
  <c r="M18" i="1"/>
  <c r="W17" i="1"/>
  <c r="X18" i="1"/>
  <c r="N17" i="1"/>
  <c r="X17" i="1"/>
  <c r="N18" i="1"/>
  <c r="Z11" i="1" l="1"/>
  <c r="AA11" i="1"/>
  <c r="Z8" i="1"/>
  <c r="AA8" i="1"/>
  <c r="AA12" i="1"/>
  <c r="Z12" i="1"/>
  <c r="Z3" i="1"/>
  <c r="AA3" i="1"/>
  <c r="AA5" i="1"/>
  <c r="Z5" i="1"/>
  <c r="Z10" i="1"/>
  <c r="AA10" i="1"/>
  <c r="AA14" i="1"/>
  <c r="Z14" i="1"/>
  <c r="AA4" i="1"/>
  <c r="Z4" i="1"/>
  <c r="AA13" i="1"/>
  <c r="Z13" i="1"/>
  <c r="AA6" i="1"/>
  <c r="Z6" i="1"/>
  <c r="Z15" i="1"/>
  <c r="AA15" i="1"/>
  <c r="AA7" i="1"/>
  <c r="Z7" i="1"/>
  <c r="AA9" i="1"/>
  <c r="Z9" i="1"/>
  <c r="T18" i="1"/>
  <c r="Q18" i="1"/>
  <c r="Y18" i="1"/>
  <c r="Y17" i="1"/>
  <c r="Q17" i="1"/>
  <c r="T17" i="1"/>
</calcChain>
</file>

<file path=xl/sharedStrings.xml><?xml version="1.0" encoding="utf-8"?>
<sst xmlns="http://schemas.openxmlformats.org/spreadsheetml/2006/main" count="120" uniqueCount="77">
  <si>
    <t>T</t>
  </si>
  <si>
    <t>DNF</t>
  </si>
  <si>
    <t>Steve Brueck</t>
  </si>
  <si>
    <t>Pos</t>
  </si>
  <si>
    <t>Trophy</t>
  </si>
  <si>
    <t>Name</t>
  </si>
  <si>
    <t>Car</t>
  </si>
  <si>
    <t>Fastest</t>
  </si>
  <si>
    <t>Run 1</t>
  </si>
  <si>
    <t>West</t>
  </si>
  <si>
    <t>Diff 1st</t>
  </si>
  <si>
    <t>to 3rd</t>
  </si>
  <si>
    <t>East</t>
  </si>
  <si>
    <t>Final</t>
  </si>
  <si>
    <t>From</t>
  </si>
  <si>
    <t>Total</t>
  </si>
  <si>
    <t>Car #</t>
  </si>
  <si>
    <t>Fastest Times:</t>
  </si>
  <si>
    <t>Average Times:</t>
  </si>
  <si>
    <t>Cones:</t>
  </si>
  <si>
    <t>Previous</t>
  </si>
  <si>
    <t>First</t>
  </si>
  <si>
    <t>DNS</t>
  </si>
  <si>
    <t>Sprite</t>
  </si>
  <si>
    <t>Bob Tunnell</t>
  </si>
  <si>
    <t>Jeff Christianson</t>
  </si>
  <si>
    <t>Westfield</t>
  </si>
  <si>
    <t>Ron Ver Mulm</t>
  </si>
  <si>
    <t>Chuck Sieber</t>
  </si>
  <si>
    <t>Jeff Kiesel</t>
  </si>
  <si>
    <t>Mark Kiesel</t>
  </si>
  <si>
    <t>Sam Platt</t>
  </si>
  <si>
    <t>Corvette</t>
  </si>
  <si>
    <t>Sunbeam</t>
  </si>
  <si>
    <t>Austin Healy</t>
  </si>
  <si>
    <t>Brian Hoover</t>
  </si>
  <si>
    <t>After
2nd</t>
  </si>
  <si>
    <t>plus
Day 1</t>
  </si>
  <si>
    <t xml:space="preserve"> to 
3rd Run</t>
  </si>
  <si>
    <t>1st</t>
  </si>
  <si>
    <t>2nd
Run East</t>
  </si>
  <si>
    <t>3rd
Run East</t>
  </si>
  <si>
    <t>1 or 2
plus Day 1</t>
  </si>
  <si>
    <t>Run</t>
  </si>
  <si>
    <t>Difference</t>
  </si>
  <si>
    <t>from
1st to 3rd</t>
  </si>
  <si>
    <t>From
Previous</t>
  </si>
  <si>
    <t>From
First</t>
  </si>
  <si>
    <t>1st
Day</t>
  </si>
  <si>
    <t>2nd
Day</t>
  </si>
  <si>
    <t>Time</t>
  </si>
  <si>
    <t>Tim Reinhardt</t>
  </si>
  <si>
    <t>Camaro</t>
  </si>
  <si>
    <t>Tony Giordano</t>
  </si>
  <si>
    <t>280Z</t>
  </si>
  <si>
    <t>Dave Whitworth</t>
  </si>
  <si>
    <t>Mustang</t>
  </si>
  <si>
    <t>Matthew Brueck</t>
  </si>
  <si>
    <t xml:space="preserve">Jeep Sr. </t>
  </si>
  <si>
    <t>Run
East</t>
  </si>
  <si>
    <t>2nd
Run West</t>
  </si>
  <si>
    <t>1st
Run West</t>
  </si>
  <si>
    <t>3rd
Run West</t>
  </si>
  <si>
    <t>C</t>
  </si>
  <si>
    <t>C2</t>
  </si>
  <si>
    <t>C3</t>
  </si>
  <si>
    <t>C4</t>
  </si>
  <si>
    <t>C5</t>
  </si>
  <si>
    <t>C6</t>
  </si>
  <si>
    <t>1st Run
East</t>
  </si>
  <si>
    <t>2014 EM National Championship</t>
  </si>
  <si>
    <t>Color Code</t>
  </si>
  <si>
    <t>Red</t>
  </si>
  <si>
    <t>Yellow</t>
  </si>
  <si>
    <t>2nd</t>
  </si>
  <si>
    <t>Green</t>
  </si>
  <si>
    <t>3rd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</si>
</sst>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0"/>
      <name val="Arial"/>
    </font>
    <font>
      <sz val="8"/>
      <name val="Arial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rgb="FF000000"/>
      <name val="Arial Unicode MS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sz val="9"/>
      <color theme="9" tint="-0.499984740745262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1" xfId="0" applyBorder="1"/>
    <xf numFmtId="0" fontId="2" fillId="4" borderId="7" xfId="0" applyFont="1" applyFill="1" applyBorder="1" applyAlignment="1">
      <alignment horizontal="center"/>
    </xf>
    <xf numFmtId="0" fontId="0" fillId="2" borderId="10" xfId="0" applyFill="1" applyBorder="1"/>
    <xf numFmtId="0" fontId="0" fillId="2" borderId="2" xfId="0" applyFill="1" applyBorder="1"/>
    <xf numFmtId="0" fontId="3" fillId="2" borderId="11" xfId="0" applyFont="1" applyFill="1" applyBorder="1"/>
    <xf numFmtId="0" fontId="3" fillId="2" borderId="3" xfId="0" applyFont="1" applyFill="1" applyBorder="1"/>
    <xf numFmtId="0" fontId="0" fillId="0" borderId="0" xfId="0" applyBorder="1"/>
    <xf numFmtId="0" fontId="0" fillId="0" borderId="12" xfId="0" applyBorder="1"/>
    <xf numFmtId="0" fontId="0" fillId="0" borderId="10" xfId="0" applyBorder="1"/>
    <xf numFmtId="0" fontId="0" fillId="0" borderId="2" xfId="0" applyBorder="1"/>
    <xf numFmtId="0" fontId="0" fillId="0" borderId="8" xfId="0" applyBorder="1"/>
    <xf numFmtId="0" fontId="0" fillId="0" borderId="5" xfId="0" applyBorder="1"/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/>
    <xf numFmtId="164" fontId="3" fillId="0" borderId="13" xfId="0" applyNumberFormat="1" applyFont="1" applyBorder="1"/>
    <xf numFmtId="0" fontId="3" fillId="0" borderId="2" xfId="0" applyFont="1" applyBorder="1" applyAlignment="1">
      <alignment horizontal="right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164" fontId="0" fillId="0" borderId="17" xfId="0" applyNumberFormat="1" applyBorder="1" applyAlignment="1">
      <alignment horizontal="right"/>
    </xf>
    <xf numFmtId="0" fontId="0" fillId="0" borderId="18" xfId="0" applyBorder="1"/>
    <xf numFmtId="0" fontId="0" fillId="0" borderId="19" xfId="0" applyBorder="1"/>
    <xf numFmtId="164" fontId="0" fillId="3" borderId="16" xfId="0" applyNumberFormat="1" applyFill="1" applyBorder="1"/>
    <xf numFmtId="0" fontId="4" fillId="2" borderId="10" xfId="0" applyFont="1" applyFill="1" applyBorder="1"/>
    <xf numFmtId="0" fontId="0" fillId="0" borderId="4" xfId="0" applyBorder="1"/>
    <xf numFmtId="164" fontId="3" fillId="0" borderId="1" xfId="0" applyNumberFormat="1" applyFont="1" applyBorder="1"/>
    <xf numFmtId="0" fontId="0" fillId="0" borderId="25" xfId="0" applyBorder="1"/>
    <xf numFmtId="0" fontId="4" fillId="2" borderId="2" xfId="0" applyFont="1" applyFill="1" applyBorder="1"/>
    <xf numFmtId="0" fontId="5" fillId="0" borderId="17" xfId="0" applyFont="1" applyBorder="1"/>
    <xf numFmtId="164" fontId="5" fillId="0" borderId="17" xfId="0" applyNumberFormat="1" applyFon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4" fontId="0" fillId="0" borderId="0" xfId="0" applyNumberFormat="1"/>
    <xf numFmtId="0" fontId="5" fillId="0" borderId="16" xfId="0" applyFont="1" applyBorder="1"/>
    <xf numFmtId="164" fontId="5" fillId="0" borderId="15" xfId="0" applyNumberFormat="1" applyFont="1" applyBorder="1" applyAlignment="1">
      <alignment horizontal="right"/>
    </xf>
    <xf numFmtId="0" fontId="8" fillId="2" borderId="3" xfId="0" applyFont="1" applyFill="1" applyBorder="1"/>
    <xf numFmtId="0" fontId="8" fillId="2" borderId="3" xfId="0" applyFont="1" applyFill="1" applyBorder="1" applyAlignment="1">
      <alignment horizontal="center"/>
    </xf>
    <xf numFmtId="164" fontId="0" fillId="0" borderId="1" xfId="0" applyNumberFormat="1" applyFont="1" applyBorder="1"/>
    <xf numFmtId="0" fontId="3" fillId="0" borderId="25" xfId="0" applyFont="1" applyBorder="1" applyAlignment="1">
      <alignment horizontal="right"/>
    </xf>
    <xf numFmtId="164" fontId="3" fillId="0" borderId="25" xfId="0" applyNumberFormat="1" applyFont="1" applyBorder="1"/>
    <xf numFmtId="164" fontId="3" fillId="0" borderId="29" xfId="0" applyNumberFormat="1" applyFont="1" applyBorder="1"/>
    <xf numFmtId="164" fontId="3" fillId="0" borderId="33" xfId="0" applyNumberFormat="1" applyFont="1" applyBorder="1"/>
    <xf numFmtId="164" fontId="0" fillId="0" borderId="31" xfId="0" applyNumberFormat="1" applyFont="1" applyBorder="1"/>
    <xf numFmtId="0" fontId="0" fillId="0" borderId="31" xfId="0" applyBorder="1"/>
    <xf numFmtId="0" fontId="0" fillId="0" borderId="34" xfId="0" applyBorder="1"/>
    <xf numFmtId="0" fontId="3" fillId="0" borderId="2" xfId="0" applyFont="1" applyBorder="1" applyAlignment="1">
      <alignment horizontal="center"/>
    </xf>
    <xf numFmtId="164" fontId="3" fillId="0" borderId="32" xfId="0" applyNumberFormat="1" applyFont="1" applyBorder="1"/>
    <xf numFmtId="0" fontId="0" fillId="0" borderId="16" xfId="0" applyBorder="1" applyAlignment="1">
      <alignment horizontal="right"/>
    </xf>
    <xf numFmtId="0" fontId="10" fillId="5" borderId="5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3" fillId="0" borderId="31" xfId="0" applyNumberFormat="1" applyFont="1" applyBorder="1"/>
    <xf numFmtId="0" fontId="3" fillId="0" borderId="37" xfId="0" applyFont="1" applyBorder="1" applyAlignment="1">
      <alignment horizontal="center"/>
    </xf>
    <xf numFmtId="164" fontId="3" fillId="0" borderId="41" xfId="0" applyNumberFormat="1" applyFont="1" applyBorder="1"/>
    <xf numFmtId="164" fontId="3" fillId="0" borderId="42" xfId="0" applyNumberFormat="1" applyFont="1" applyBorder="1"/>
    <xf numFmtId="0" fontId="11" fillId="4" borderId="30" xfId="0" applyFont="1" applyFill="1" applyBorder="1" applyAlignment="1">
      <alignment horizontal="center" vertical="top"/>
    </xf>
    <xf numFmtId="0" fontId="0" fillId="0" borderId="14" xfId="0" applyBorder="1" applyAlignment="1">
      <alignment horizontal="right"/>
    </xf>
    <xf numFmtId="0" fontId="3" fillId="0" borderId="44" xfId="0" applyFont="1" applyBorder="1" applyAlignment="1">
      <alignment horizontal="center"/>
    </xf>
    <xf numFmtId="164" fontId="3" fillId="0" borderId="45" xfId="0" applyNumberFormat="1" applyFont="1" applyBorder="1"/>
    <xf numFmtId="164" fontId="3" fillId="0" borderId="46" xfId="0" applyNumberFormat="1" applyFont="1" applyBorder="1"/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2" xfId="0" applyBorder="1"/>
    <xf numFmtId="0" fontId="0" fillId="0" borderId="23" xfId="0" applyBorder="1"/>
    <xf numFmtId="0" fontId="5" fillId="0" borderId="14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164" fontId="7" fillId="0" borderId="47" xfId="0" applyNumberFormat="1" applyFont="1" applyBorder="1" applyAlignment="1">
      <alignment horizontal="right" vertical="center"/>
    </xf>
    <xf numFmtId="164" fontId="7" fillId="0" borderId="48" xfId="0" applyNumberFormat="1" applyFont="1" applyBorder="1" applyAlignment="1">
      <alignment horizontal="right" vertical="center"/>
    </xf>
    <xf numFmtId="164" fontId="5" fillId="0" borderId="43" xfId="0" applyNumberFormat="1" applyFont="1" applyBorder="1" applyAlignment="1">
      <alignment horizontal="right"/>
    </xf>
    <xf numFmtId="164" fontId="5" fillId="0" borderId="48" xfId="0" applyNumberFormat="1" applyFont="1" applyBorder="1" applyAlignment="1">
      <alignment horizontal="right"/>
    </xf>
    <xf numFmtId="164" fontId="6" fillId="0" borderId="48" xfId="0" applyNumberFormat="1" applyFont="1" applyBorder="1" applyAlignment="1">
      <alignment vertical="center"/>
    </xf>
    <xf numFmtId="0" fontId="3" fillId="0" borderId="47" xfId="0" applyFont="1" applyBorder="1" applyAlignment="1">
      <alignment horizontal="center"/>
    </xf>
    <xf numFmtId="164" fontId="3" fillId="0" borderId="48" xfId="0" applyNumberFormat="1" applyFont="1" applyBorder="1"/>
    <xf numFmtId="164" fontId="3" fillId="0" borderId="49" xfId="0" applyNumberFormat="1" applyFont="1" applyBorder="1"/>
    <xf numFmtId="1" fontId="5" fillId="0" borderId="22" xfId="0" applyNumberFormat="1" applyFont="1" applyBorder="1" applyAlignment="1">
      <alignment horizontal="right"/>
    </xf>
    <xf numFmtId="1" fontId="5" fillId="0" borderId="23" xfId="0" applyNumberFormat="1" applyFont="1" applyBorder="1" applyAlignment="1">
      <alignment horizontal="right"/>
    </xf>
    <xf numFmtId="164" fontId="0" fillId="6" borderId="18" xfId="0" applyNumberFormat="1" applyFill="1" applyBorder="1" applyAlignment="1">
      <alignment horizontal="right"/>
    </xf>
    <xf numFmtId="164" fontId="0" fillId="6" borderId="19" xfId="0" applyNumberFormat="1" applyFill="1" applyBorder="1" applyAlignment="1">
      <alignment horizontal="right"/>
    </xf>
    <xf numFmtId="164" fontId="0" fillId="6" borderId="19" xfId="0" applyNumberFormat="1" applyFill="1" applyBorder="1" applyAlignment="1">
      <alignment horizontal="right" wrapText="1"/>
    </xf>
    <xf numFmtId="164" fontId="3" fillId="6" borderId="39" xfId="0" applyNumberFormat="1" applyFont="1" applyFill="1" applyBorder="1"/>
    <xf numFmtId="164" fontId="0" fillId="6" borderId="35" xfId="0" applyNumberFormat="1" applyFill="1" applyBorder="1" applyAlignment="1">
      <alignment horizontal="right"/>
    </xf>
    <xf numFmtId="164" fontId="3" fillId="6" borderId="40" xfId="0" applyNumberFormat="1" applyFont="1" applyFill="1" applyBorder="1"/>
    <xf numFmtId="164" fontId="0" fillId="6" borderId="36" xfId="0" applyNumberFormat="1" applyFill="1" applyBorder="1" applyAlignment="1">
      <alignment horizontal="right"/>
    </xf>
    <xf numFmtId="164" fontId="5" fillId="6" borderId="18" xfId="0" applyNumberFormat="1" applyFont="1" applyFill="1" applyBorder="1" applyAlignment="1">
      <alignment horizontal="right"/>
    </xf>
    <xf numFmtId="164" fontId="5" fillId="6" borderId="19" xfId="0" applyNumberFormat="1" applyFont="1" applyFill="1" applyBorder="1" applyAlignment="1">
      <alignment horizontal="right"/>
    </xf>
    <xf numFmtId="164" fontId="3" fillId="6" borderId="20" xfId="0" applyNumberFormat="1" applyFont="1" applyFill="1" applyBorder="1"/>
    <xf numFmtId="164" fontId="0" fillId="6" borderId="22" xfId="0" applyNumberFormat="1" applyFill="1" applyBorder="1" applyAlignment="1">
      <alignment horizontal="right"/>
    </xf>
    <xf numFmtId="164" fontId="3" fillId="6" borderId="27" xfId="0" applyNumberFormat="1" applyFont="1" applyFill="1" applyBorder="1" applyAlignment="1">
      <alignment horizontal="right"/>
    </xf>
    <xf numFmtId="164" fontId="0" fillId="6" borderId="14" xfId="0" applyNumberFormat="1" applyFill="1" applyBorder="1" applyAlignment="1">
      <alignment horizontal="right"/>
    </xf>
    <xf numFmtId="164" fontId="3" fillId="6" borderId="21" xfId="0" applyNumberFormat="1" applyFont="1" applyFill="1" applyBorder="1"/>
    <xf numFmtId="164" fontId="0" fillId="6" borderId="23" xfId="0" applyNumberFormat="1" applyFill="1" applyBorder="1" applyAlignment="1">
      <alignment horizontal="right"/>
    </xf>
    <xf numFmtId="164" fontId="3" fillId="6" borderId="26" xfId="0" applyNumberFormat="1" applyFont="1" applyFill="1" applyBorder="1" applyAlignment="1">
      <alignment horizontal="right"/>
    </xf>
    <xf numFmtId="164" fontId="0" fillId="6" borderId="16" xfId="0" applyNumberFormat="1" applyFill="1" applyBorder="1" applyAlignment="1">
      <alignment horizontal="right"/>
    </xf>
    <xf numFmtId="164" fontId="3" fillId="6" borderId="28" xfId="0" applyNumberFormat="1" applyFont="1" applyFill="1" applyBorder="1" applyAlignment="1">
      <alignment horizontal="right"/>
    </xf>
    <xf numFmtId="164" fontId="3" fillId="6" borderId="24" xfId="0" applyNumberFormat="1" applyFont="1" applyFill="1" applyBorder="1" applyAlignment="1">
      <alignment horizontal="right"/>
    </xf>
    <xf numFmtId="0" fontId="10" fillId="5" borderId="3" xfId="0" applyFont="1" applyFill="1" applyBorder="1" applyAlignment="1">
      <alignment horizontal="center" vertical="top" wrapText="1"/>
    </xf>
    <xf numFmtId="0" fontId="10" fillId="5" borderId="6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/>
    </xf>
    <xf numFmtId="0" fontId="13" fillId="2" borderId="2" xfId="0" applyFont="1" applyFill="1" applyBorder="1"/>
    <xf numFmtId="0" fontId="13" fillId="2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4" fillId="5" borderId="37" xfId="0" applyFont="1" applyFill="1" applyBorder="1" applyAlignment="1">
      <alignment horizontal="center"/>
    </xf>
    <xf numFmtId="0" fontId="14" fillId="5" borderId="8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top" wrapText="1"/>
    </xf>
    <xf numFmtId="0" fontId="15" fillId="2" borderId="3" xfId="0" applyFont="1" applyFill="1" applyBorder="1" applyAlignment="1">
      <alignment horizontal="center" vertical="top"/>
    </xf>
    <xf numFmtId="0" fontId="14" fillId="5" borderId="3" xfId="0" applyFont="1" applyFill="1" applyBorder="1" applyAlignment="1">
      <alignment horizontal="center" vertical="top" wrapText="1"/>
    </xf>
    <xf numFmtId="0" fontId="15" fillId="2" borderId="3" xfId="0" applyFont="1" applyFill="1" applyBorder="1" applyAlignment="1">
      <alignment horizontal="left" vertical="top"/>
    </xf>
    <xf numFmtId="0" fontId="14" fillId="5" borderId="38" xfId="0" applyFont="1" applyFill="1" applyBorder="1" applyAlignment="1">
      <alignment horizontal="center" vertical="top" wrapText="1"/>
    </xf>
    <xf numFmtId="0" fontId="14" fillId="5" borderId="9" xfId="0" applyFont="1" applyFill="1" applyBorder="1" applyAlignment="1">
      <alignment horizontal="center" vertical="top" wrapText="1"/>
    </xf>
    <xf numFmtId="0" fontId="16" fillId="2" borderId="2" xfId="0" applyFont="1" applyFill="1" applyBorder="1"/>
    <xf numFmtId="0" fontId="14" fillId="5" borderId="5" xfId="0" applyFont="1" applyFill="1" applyBorder="1" applyAlignment="1">
      <alignment horizontal="center"/>
    </xf>
    <xf numFmtId="0" fontId="17" fillId="4" borderId="8" xfId="0" applyFont="1" applyFill="1" applyBorder="1" applyAlignment="1">
      <alignment horizontal="center"/>
    </xf>
    <xf numFmtId="0" fontId="13" fillId="2" borderId="3" xfId="0" applyFont="1" applyFill="1" applyBorder="1"/>
    <xf numFmtId="0" fontId="12" fillId="2" borderId="3" xfId="0" applyFont="1" applyFill="1" applyBorder="1" applyAlignment="1">
      <alignment horizontal="center" wrapText="1"/>
    </xf>
    <xf numFmtId="0" fontId="15" fillId="2" borderId="3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 wrapText="1"/>
    </xf>
    <xf numFmtId="0" fontId="15" fillId="2" borderId="3" xfId="0" applyFont="1" applyFill="1" applyBorder="1" applyAlignment="1">
      <alignment horizontal="left"/>
    </xf>
    <xf numFmtId="0" fontId="14" fillId="5" borderId="38" xfId="0" applyFont="1" applyFill="1" applyBorder="1" applyAlignment="1">
      <alignment horizontal="center" wrapText="1"/>
    </xf>
    <xf numFmtId="0" fontId="14" fillId="5" borderId="9" xfId="0" applyFont="1" applyFill="1" applyBorder="1" applyAlignment="1">
      <alignment horizontal="center" wrapText="1"/>
    </xf>
    <xf numFmtId="0" fontId="14" fillId="5" borderId="6" xfId="0" applyFont="1" applyFill="1" applyBorder="1" applyAlignment="1">
      <alignment horizontal="center" wrapText="1"/>
    </xf>
    <xf numFmtId="0" fontId="14" fillId="5" borderId="6" xfId="0" applyFont="1" applyFill="1" applyBorder="1" applyAlignment="1">
      <alignment horizontal="center"/>
    </xf>
    <xf numFmtId="0" fontId="17" fillId="4" borderId="9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9" xfId="0" applyFont="1" applyFill="1" applyBorder="1" applyAlignment="1">
      <alignment horizontal="center"/>
    </xf>
    <xf numFmtId="0" fontId="5" fillId="0" borderId="0" xfId="0" applyFont="1"/>
    <xf numFmtId="164" fontId="9" fillId="0" borderId="43" xfId="0" applyNumberFormat="1" applyFont="1" applyBorder="1" applyAlignment="1">
      <alignment horizontal="right" vertical="center"/>
    </xf>
  </cellXfs>
  <cellStyles count="1">
    <cellStyle name="Normal" xfId="0" builtinId="0"/>
  </cellStyles>
  <dxfs count="62">
    <dxf>
      <numFmt numFmtId="164" formatCode="0.000"/>
      <fill>
        <patternFill patternType="solid">
          <fgColor indexed="64"/>
          <bgColor theme="6" tint="0.5999938962981048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0.000"/>
      <fill>
        <patternFill patternType="solid">
          <fgColor indexed="64"/>
          <bgColor theme="6" tint="0.59999389629810485"/>
        </patternFill>
      </fill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00"/>
      <fill>
        <patternFill patternType="solid">
          <fgColor indexed="64"/>
          <bgColor theme="6" tint="0.59999389629810485"/>
        </patternFill>
      </fill>
      <alignment horizontal="right" textRotation="0" wrapText="0" indent="0" justifyLastLine="0" shrinkToFit="0" readingOrder="0"/>
    </dxf>
    <dxf>
      <numFmt numFmtId="164" formatCode="0.000"/>
      <fill>
        <patternFill patternType="solid">
          <fgColor indexed="64"/>
          <bgColor theme="6" tint="0.59999389629810485"/>
        </patternFill>
      </fill>
      <alignment horizontal="right" textRotation="0" wrapText="0" indent="0" justifyLastLine="0" shrinkToFit="0" readingOrder="0"/>
      <border diagonalUp="0" diagonalDown="0" outline="0">
        <left/>
        <right style="thick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00"/>
      <fill>
        <patternFill patternType="solid">
          <fgColor indexed="64"/>
          <bgColor theme="6" tint="0.59999389629810485"/>
        </patternFill>
      </fill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0.0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0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auto="1"/>
        </top>
        <bottom style="thin">
          <color auto="1"/>
        </bottom>
      </border>
    </dxf>
    <dxf>
      <numFmt numFmtId="164" formatCode="0.000"/>
      <fill>
        <patternFill patternType="solid">
          <fgColor indexed="64"/>
          <bgColor theme="6" tint="0.5999938962981048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0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auto="1"/>
        </top>
        <bottom style="thin">
          <color auto="1"/>
        </bottom>
      </border>
    </dxf>
    <dxf>
      <numFmt numFmtId="164" formatCode="0.000"/>
      <fill>
        <patternFill patternType="solid">
          <fgColor indexed="64"/>
          <bgColor theme="6" tint="0.59999389629810485"/>
        </patternFill>
      </fill>
      <alignment horizontal="righ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00"/>
      <alignment horizontal="right" vertical="bottom" textRotation="0" wrapText="0" 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0.000"/>
      <fill>
        <patternFill patternType="solid">
          <fgColor indexed="64"/>
          <bgColor theme="6" tint="0.59999389629810485"/>
        </patternFill>
      </fill>
      <alignment horizontal="right" textRotation="0" wrapText="0" indent="0" justifyLastLine="0" shrinkToFit="0" readingOrder="0"/>
      <border diagonalUp="0" diagonalDown="0" outline="0">
        <left style="medium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00"/>
      <fill>
        <patternFill patternType="solid">
          <fgColor indexed="64"/>
          <bgColor theme="6" tint="0.59999389629810485"/>
        </patternFill>
      </fill>
      <border diagonalUp="0" diagonalDown="0" outline="0">
        <left style="medium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64" formatCode="0.00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auto="1"/>
        </top>
        <bottom style="thin">
          <color auto="1"/>
        </bottom>
      </border>
    </dxf>
    <dxf>
      <numFmt numFmtId="164" formatCode="0.000"/>
      <fill>
        <patternFill patternType="solid">
          <fgColor indexed="64"/>
          <bgColor theme="6" tint="0.5999938962981048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ck">
          <color indexed="64"/>
        </left>
        <right style="thick">
          <color indexed="64"/>
        </right>
        <bottom style="thin">
          <color indexed="64"/>
        </bottom>
      </border>
    </dxf>
    <dxf>
      <border outline="0">
        <bottom style="thick">
          <color indexed="64"/>
        </bottom>
      </border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2:AA15" totalsRowShown="0" headerRowBorderDxfId="28" tableBorderDxfId="27">
  <autoFilter ref="A2:AA15"/>
  <sortState ref="A3:AA15">
    <sortCondition ref="Q2:Q15"/>
  </sortState>
  <tableColumns count="27">
    <tableColumn id="1" name="Trophy" dataDxfId="26"/>
    <tableColumn id="2" name="Pos" dataDxfId="25"/>
    <tableColumn id="3" name="Car #" dataDxfId="24"/>
    <tableColumn id="4" name="Name" dataDxfId="23"/>
    <tableColumn id="5" name="Car" dataDxfId="22"/>
    <tableColumn id="6" name="1st Run_x000a_East" dataDxfId="21"/>
    <tableColumn id="7" name="C" dataDxfId="20"/>
    <tableColumn id="8" name="2nd_x000a_Run East" dataDxfId="19"/>
    <tableColumn id="9" name="C2" dataDxfId="18"/>
    <tableColumn id="10" name="After_x000a_2nd" dataDxfId="17">
      <calculatedColumnFormula>MIN(F3,H3)</calculatedColumnFormula>
    </tableColumn>
    <tableColumn id="11" name="3rd_x000a_Run East" dataDxfId="16"/>
    <tableColumn id="12" name="C3" dataDxfId="15"/>
    <tableColumn id="13" name="1st_x000a_Day" dataDxfId="14">
      <calculatedColumnFormula>MIN(F3,H3,K3)</calculatedColumnFormula>
    </tableColumn>
    <tableColumn id="14" name=" to _x000a_3rd Run" dataDxfId="13">
      <calculatedColumnFormula>IFERROR(+K3-F3, "NA")</calculatedColumnFormula>
    </tableColumn>
    <tableColumn id="15" name="1st_x000a_Run West" dataDxfId="12"/>
    <tableColumn id="16" name="C4" dataDxfId="11"/>
    <tableColumn id="17" name="plus_x000a_Day 1" dataDxfId="10">
      <calculatedColumnFormula>IFERROR(+O3+M3, "NA")</calculatedColumnFormula>
    </tableColumn>
    <tableColumn id="18" name="2nd_x000a_Run West" dataDxfId="9"/>
    <tableColumn id="19" name="C5" dataDxfId="8"/>
    <tableColumn id="20" name="1 or 2_x000a_plus Day 1" dataDxfId="7">
      <calculatedColumnFormula>IFERROR(IF(MIN(O3,R3)+M3&lt;100,"",MIN(O3,R3)+M3),"NA")</calculatedColumnFormula>
    </tableColumn>
    <tableColumn id="21" name="3rd_x000a_Run West" dataDxfId="6"/>
    <tableColumn id="22" name="C6" dataDxfId="5"/>
    <tableColumn id="23" name="2nd_x000a_Day" dataDxfId="4"/>
    <tableColumn id="24" name="from_x000a_1st to 3rd" dataDxfId="3">
      <calculatedColumnFormula>IFERROR(+U3-O3,"NA")</calculatedColumnFormula>
    </tableColumn>
    <tableColumn id="25" name="Time" dataDxfId="2">
      <calculatedColumnFormula>IFERROR(+M3+W3,"NA")</calculatedColumnFormula>
    </tableColumn>
    <tableColumn id="26" name="From_x000a_Previous" dataDxfId="1">
      <calculatedColumnFormula>IFERROR(+Y3-Y2,"NA")</calculatedColumnFormula>
    </tableColumn>
    <tableColumn id="27" name="From_x000a_First" dataDxfId="0">
      <calculatedColumnFormula>IFERROR(+Y3-$Y$3,"NA")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tabSelected="1" zoomScale="90" zoomScaleNormal="90" workbookViewId="0">
      <selection activeCell="F25" sqref="F25"/>
    </sheetView>
  </sheetViews>
  <sheetFormatPr defaultRowHeight="12.75" x14ac:dyDescent="0.2"/>
  <cols>
    <col min="1" max="1" width="3.7109375" customWidth="1"/>
    <col min="2" max="2" width="3.85546875" customWidth="1"/>
    <col min="3" max="3" width="7.85546875" customWidth="1"/>
    <col min="4" max="4" width="18.140625" bestFit="1" customWidth="1"/>
    <col min="5" max="5" width="12.85546875" customWidth="1"/>
    <col min="6" max="6" width="8.7109375" customWidth="1"/>
    <col min="7" max="7" width="2.5703125" customWidth="1"/>
    <col min="8" max="8" width="8.7109375" customWidth="1"/>
    <col min="9" max="9" width="2.85546875" customWidth="1"/>
    <col min="10" max="11" width="8.7109375" customWidth="1"/>
    <col min="12" max="12" width="2.85546875" customWidth="1"/>
    <col min="13" max="14" width="8.7109375" customWidth="1"/>
    <col min="15" max="15" width="8.85546875" customWidth="1"/>
    <col min="16" max="16" width="2.85546875" customWidth="1"/>
    <col min="17" max="17" width="9.140625" customWidth="1"/>
    <col min="18" max="18" width="8.7109375" customWidth="1"/>
    <col min="19" max="19" width="2.85546875" customWidth="1"/>
    <col min="20" max="20" width="9.85546875" customWidth="1"/>
    <col min="21" max="21" width="8.7109375" customWidth="1"/>
    <col min="22" max="22" width="2.85546875" customWidth="1"/>
    <col min="23" max="23" width="8.7109375" customWidth="1"/>
    <col min="24" max="24" width="12.140625" customWidth="1"/>
    <col min="25" max="27" width="8.7109375" customWidth="1"/>
  </cols>
  <sheetData>
    <row r="1" spans="1:27" ht="18.75" customHeight="1" thickTop="1" x14ac:dyDescent="0.25">
      <c r="A1" s="25" t="s">
        <v>70</v>
      </c>
      <c r="B1" s="4"/>
      <c r="C1" s="29"/>
      <c r="D1" s="4"/>
      <c r="E1" s="4"/>
      <c r="F1" s="99"/>
      <c r="G1" s="100"/>
      <c r="H1" s="101" t="s">
        <v>12</v>
      </c>
      <c r="I1" s="100"/>
      <c r="J1" s="102" t="s">
        <v>7</v>
      </c>
      <c r="K1" s="100"/>
      <c r="L1" s="100"/>
      <c r="M1" s="103" t="s">
        <v>7</v>
      </c>
      <c r="N1" s="104" t="s">
        <v>10</v>
      </c>
      <c r="O1" s="100"/>
      <c r="P1" s="100"/>
      <c r="Q1" s="102" t="s">
        <v>8</v>
      </c>
      <c r="R1" s="101" t="s">
        <v>9</v>
      </c>
      <c r="S1" s="100"/>
      <c r="T1" s="102" t="s">
        <v>43</v>
      </c>
      <c r="U1" s="100"/>
      <c r="V1" s="100"/>
      <c r="W1" s="49" t="s">
        <v>7</v>
      </c>
      <c r="X1" s="49" t="s">
        <v>44</v>
      </c>
      <c r="Y1" s="2" t="s">
        <v>13</v>
      </c>
      <c r="Z1" s="50"/>
      <c r="AA1" s="51"/>
    </row>
    <row r="2" spans="1:27" ht="41.25" customHeight="1" thickBot="1" x14ac:dyDescent="0.25">
      <c r="A2" s="36" t="s">
        <v>4</v>
      </c>
      <c r="B2" s="36" t="s">
        <v>3</v>
      </c>
      <c r="C2" s="37" t="s">
        <v>16</v>
      </c>
      <c r="D2" s="36" t="s">
        <v>5</v>
      </c>
      <c r="E2" s="36" t="s">
        <v>6</v>
      </c>
      <c r="F2" s="105" t="s">
        <v>69</v>
      </c>
      <c r="G2" s="106" t="s">
        <v>63</v>
      </c>
      <c r="H2" s="105" t="s">
        <v>40</v>
      </c>
      <c r="I2" s="106" t="s">
        <v>64</v>
      </c>
      <c r="J2" s="107" t="s">
        <v>36</v>
      </c>
      <c r="K2" s="105" t="s">
        <v>41</v>
      </c>
      <c r="L2" s="108" t="s">
        <v>65</v>
      </c>
      <c r="M2" s="109" t="s">
        <v>48</v>
      </c>
      <c r="N2" s="110" t="s">
        <v>38</v>
      </c>
      <c r="O2" s="105" t="s">
        <v>61</v>
      </c>
      <c r="P2" s="108" t="s">
        <v>66</v>
      </c>
      <c r="Q2" s="107" t="s">
        <v>37</v>
      </c>
      <c r="R2" s="105" t="s">
        <v>60</v>
      </c>
      <c r="S2" s="108" t="s">
        <v>67</v>
      </c>
      <c r="T2" s="107" t="s">
        <v>42</v>
      </c>
      <c r="U2" s="105" t="s">
        <v>62</v>
      </c>
      <c r="V2" s="108" t="s">
        <v>68</v>
      </c>
      <c r="W2" s="98" t="s">
        <v>49</v>
      </c>
      <c r="X2" s="98" t="s">
        <v>45</v>
      </c>
      <c r="Y2" s="57" t="s">
        <v>50</v>
      </c>
      <c r="Z2" s="97" t="s">
        <v>46</v>
      </c>
      <c r="AA2" s="97" t="s">
        <v>47</v>
      </c>
    </row>
    <row r="3" spans="1:27" ht="13.5" customHeight="1" thickTop="1" x14ac:dyDescent="0.2">
      <c r="A3" s="17" t="s">
        <v>0</v>
      </c>
      <c r="B3" s="18">
        <v>1</v>
      </c>
      <c r="C3" s="17">
        <v>143</v>
      </c>
      <c r="D3" s="18" t="s">
        <v>29</v>
      </c>
      <c r="E3" s="22" t="s">
        <v>23</v>
      </c>
      <c r="F3" s="35">
        <v>56.530999999999999</v>
      </c>
      <c r="G3" s="62"/>
      <c r="H3" s="32">
        <v>56.284999999999997</v>
      </c>
      <c r="I3" s="58"/>
      <c r="J3" s="78">
        <f>MIN(F3,H3)</f>
        <v>56.284999999999997</v>
      </c>
      <c r="K3" s="32">
        <v>55.664999999999999</v>
      </c>
      <c r="L3" s="64"/>
      <c r="M3" s="81">
        <f>MIN(F3,H3,K3)</f>
        <v>55.664999999999999</v>
      </c>
      <c r="N3" s="82">
        <f>IFERROR(+K3-F3, "NA")</f>
        <v>-0.86599999999999966</v>
      </c>
      <c r="O3" s="68">
        <v>53.021000000000001</v>
      </c>
      <c r="P3" s="66"/>
      <c r="Q3" s="85">
        <f>IFERROR(+O3+M3, "NA")</f>
        <v>108.68600000000001</v>
      </c>
      <c r="R3" s="35">
        <v>52.085000000000001</v>
      </c>
      <c r="S3" s="66"/>
      <c r="T3" s="85">
        <f>IFERROR(IF(MIN(O3,R3)+M3&lt;100,"",MIN(O3,R3)+M3),"NA")</f>
        <v>107.75</v>
      </c>
      <c r="U3" s="35">
        <v>52.055</v>
      </c>
      <c r="V3" s="76"/>
      <c r="W3" s="87">
        <f>IF(MIN(O3,R3,U3)&gt;0,MIN(O3,R3,U3),"")</f>
        <v>52.055</v>
      </c>
      <c r="X3" s="88">
        <f>IFERROR(+U3-O3,"NA")</f>
        <v>-0.96600000000000108</v>
      </c>
      <c r="Y3" s="89">
        <f>IFERROR(+M3+W3,"NA")</f>
        <v>107.72</v>
      </c>
      <c r="Z3" s="90" t="str">
        <f>IFERROR(+Y3-Y2,"NA")</f>
        <v>NA</v>
      </c>
      <c r="AA3" s="78">
        <f>IFERROR(+Y3-$Y$3,"NA")</f>
        <v>0</v>
      </c>
    </row>
    <row r="4" spans="1:27" ht="12.75" customHeight="1" x14ac:dyDescent="0.2">
      <c r="A4" s="19" t="s">
        <v>0</v>
      </c>
      <c r="B4" s="20">
        <v>2</v>
      </c>
      <c r="C4" s="19">
        <v>56</v>
      </c>
      <c r="D4" s="30" t="s">
        <v>57</v>
      </c>
      <c r="E4" s="23" t="s">
        <v>58</v>
      </c>
      <c r="F4" s="21">
        <v>58.533999999999999</v>
      </c>
      <c r="G4" s="63"/>
      <c r="H4" s="21">
        <v>63.511000000000003</v>
      </c>
      <c r="I4" s="48">
        <v>2</v>
      </c>
      <c r="J4" s="79">
        <f>MIN(F4,H4)</f>
        <v>58.533999999999999</v>
      </c>
      <c r="K4" s="21">
        <v>58.021999999999998</v>
      </c>
      <c r="L4" s="65"/>
      <c r="M4" s="83">
        <f>MIN(F4,H4,K4)</f>
        <v>58.021999999999998</v>
      </c>
      <c r="N4" s="84">
        <f>IFERROR(+K4-F4, "NA")</f>
        <v>-0.51200000000000045</v>
      </c>
      <c r="O4" s="69">
        <v>54.597000000000001</v>
      </c>
      <c r="P4" s="67"/>
      <c r="Q4" s="86">
        <f>IFERROR(+O4+M4, "NA")</f>
        <v>112.619</v>
      </c>
      <c r="R4" s="31">
        <v>54.58</v>
      </c>
      <c r="S4" s="67"/>
      <c r="T4" s="86">
        <f>IFERROR(IF(MIN(O4,R4)+M4&lt;100,"",MIN(O4,R4)+M4),"NA")</f>
        <v>112.602</v>
      </c>
      <c r="U4" s="31">
        <v>54.6</v>
      </c>
      <c r="V4" s="77"/>
      <c r="W4" s="91">
        <f>IF(MIN(O4,R4,U4)&gt;0,MIN(O4,R4,U4),"")</f>
        <v>54.58</v>
      </c>
      <c r="X4" s="92">
        <f>IFERROR(+U4-O4,"NA")</f>
        <v>3.0000000000001137E-3</v>
      </c>
      <c r="Y4" s="93">
        <f>IFERROR(+M4+W4,"NA")</f>
        <v>112.602</v>
      </c>
      <c r="Z4" s="94">
        <f>IFERROR(+Y4-Y3,"NA")</f>
        <v>4.882000000000005</v>
      </c>
      <c r="AA4" s="79">
        <f>IFERROR(+Y4-$Y$3,"NA")</f>
        <v>4.882000000000005</v>
      </c>
    </row>
    <row r="5" spans="1:27" x14ac:dyDescent="0.2">
      <c r="A5" s="34" t="s">
        <v>0</v>
      </c>
      <c r="B5" s="20">
        <v>4</v>
      </c>
      <c r="C5" s="19">
        <v>65</v>
      </c>
      <c r="D5" s="20" t="s">
        <v>25</v>
      </c>
      <c r="E5" s="23" t="s">
        <v>26</v>
      </c>
      <c r="F5" s="21">
        <v>60.404000000000003</v>
      </c>
      <c r="G5" s="63"/>
      <c r="H5" s="21">
        <v>58.566000000000003</v>
      </c>
      <c r="I5" s="48"/>
      <c r="J5" s="79">
        <f>MIN(F5,H5)</f>
        <v>58.566000000000003</v>
      </c>
      <c r="K5" s="21">
        <v>58.845999999999997</v>
      </c>
      <c r="L5" s="65"/>
      <c r="M5" s="83">
        <f>MIN(F5,H5,K5)</f>
        <v>58.566000000000003</v>
      </c>
      <c r="N5" s="84">
        <f>IFERROR(+K5-F5, "NA")</f>
        <v>-1.5580000000000069</v>
      </c>
      <c r="O5" s="69">
        <v>56.000999999999998</v>
      </c>
      <c r="P5" s="67"/>
      <c r="Q5" s="86">
        <f>IFERROR(+O5+M5, "NA")</f>
        <v>114.56700000000001</v>
      </c>
      <c r="R5" s="31">
        <v>55.94</v>
      </c>
      <c r="S5" s="67"/>
      <c r="T5" s="86">
        <f>IFERROR(IF(MIN(O5,R5)+M5&lt;100,"",MIN(O5,R5)+M5),"NA")</f>
        <v>114.506</v>
      </c>
      <c r="U5" s="31">
        <v>54.814</v>
      </c>
      <c r="V5" s="77"/>
      <c r="W5" s="91">
        <f>IF(MIN(O5,R5,U5)&gt;0,MIN(O5,R5,U5),"")</f>
        <v>54.814</v>
      </c>
      <c r="X5" s="92">
        <f>IFERROR(+U5-O5,"NA")</f>
        <v>-1.1869999999999976</v>
      </c>
      <c r="Y5" s="95">
        <f>IFERROR(+M5+W5,"NA")</f>
        <v>113.38</v>
      </c>
      <c r="Z5" s="94">
        <f>IFERROR(+Y5-Y4,"NA")</f>
        <v>0.77799999999999159</v>
      </c>
      <c r="AA5" s="79">
        <f>IFERROR(+Y5-$Y$3,"NA")</f>
        <v>5.6599999999999966</v>
      </c>
    </row>
    <row r="6" spans="1:27" x14ac:dyDescent="0.2">
      <c r="A6" s="19" t="s">
        <v>0</v>
      </c>
      <c r="B6" s="20">
        <v>3</v>
      </c>
      <c r="C6" s="19">
        <v>156</v>
      </c>
      <c r="D6" s="20" t="s">
        <v>2</v>
      </c>
      <c r="E6" s="23" t="s">
        <v>58</v>
      </c>
      <c r="F6" s="21">
        <v>60.231000000000002</v>
      </c>
      <c r="G6" s="63"/>
      <c r="H6" s="21">
        <v>59.459000000000003</v>
      </c>
      <c r="I6" s="48"/>
      <c r="J6" s="79">
        <f>MIN(F6,H6)</f>
        <v>59.459000000000003</v>
      </c>
      <c r="K6" s="21">
        <v>58.402999999999999</v>
      </c>
      <c r="L6" s="65"/>
      <c r="M6" s="83">
        <f>MIN(F6,H6,K6)</f>
        <v>58.402999999999999</v>
      </c>
      <c r="N6" s="84">
        <f>IFERROR(+K6-F6, "NA")</f>
        <v>-1.828000000000003</v>
      </c>
      <c r="O6" s="127">
        <v>56.764000000000003</v>
      </c>
      <c r="P6" s="67">
        <v>1</v>
      </c>
      <c r="Q6" s="86">
        <f>IFERROR(+O6+M6, "NA")</f>
        <v>115.167</v>
      </c>
      <c r="R6" s="31">
        <v>55.411000000000001</v>
      </c>
      <c r="S6" s="67"/>
      <c r="T6" s="86">
        <f>IFERROR(IF(MIN(O6,R6)+M6&lt;100,"",MIN(O6,R6)+M6),"NA")</f>
        <v>113.81399999999999</v>
      </c>
      <c r="U6" s="31">
        <v>54.558999999999997</v>
      </c>
      <c r="V6" s="77"/>
      <c r="W6" s="91">
        <f>IF(MIN(O6,R6,U6)&gt;0,MIN(O6,R6,U6),"")</f>
        <v>54.558999999999997</v>
      </c>
      <c r="X6" s="92">
        <f>IFERROR(+U6-O6,"NA")</f>
        <v>-2.2050000000000054</v>
      </c>
      <c r="Y6" s="95">
        <f>IFERROR(+M6+W6,"NA")</f>
        <v>112.96199999999999</v>
      </c>
      <c r="Z6" s="94">
        <f>IFERROR(+Y6-Y5,"NA")</f>
        <v>-0.41800000000000637</v>
      </c>
      <c r="AA6" s="79">
        <f>IFERROR(+Y6-$Y$3,"NA")</f>
        <v>5.2419999999999902</v>
      </c>
    </row>
    <row r="7" spans="1:27" ht="12.75" customHeight="1" x14ac:dyDescent="0.2">
      <c r="A7" s="19"/>
      <c r="B7" s="20">
        <v>7</v>
      </c>
      <c r="C7" s="19">
        <v>39</v>
      </c>
      <c r="D7" s="20" t="s">
        <v>24</v>
      </c>
      <c r="E7" s="23" t="s">
        <v>56</v>
      </c>
      <c r="F7" s="21">
        <v>60.219000000000001</v>
      </c>
      <c r="G7" s="63"/>
      <c r="H7" s="21">
        <v>59.597999999999999</v>
      </c>
      <c r="I7" s="48"/>
      <c r="J7" s="79">
        <f>MIN(F7,H7)</f>
        <v>59.597999999999999</v>
      </c>
      <c r="K7" s="21">
        <v>59.271000000000001</v>
      </c>
      <c r="L7" s="65"/>
      <c r="M7" s="83">
        <f>MIN(F7,H7,K7)</f>
        <v>59.271000000000001</v>
      </c>
      <c r="N7" s="84">
        <f>IFERROR(+K7-F7, "NA")</f>
        <v>-0.9480000000000004</v>
      </c>
      <c r="O7" s="70">
        <v>57.564999999999998</v>
      </c>
      <c r="P7" s="67"/>
      <c r="Q7" s="86">
        <f>IFERROR(+O7+M7, "NA")</f>
        <v>116.836</v>
      </c>
      <c r="R7" s="31">
        <v>67.283000000000001</v>
      </c>
      <c r="S7" s="67"/>
      <c r="T7" s="86">
        <f>IFERROR(IF(MIN(O7,R7)+M7&lt;100,"",MIN(O7,R7)+M7),"NA")</f>
        <v>116.836</v>
      </c>
      <c r="U7" s="31">
        <v>57.009</v>
      </c>
      <c r="V7" s="77"/>
      <c r="W7" s="91">
        <f>IF(MIN(O7,R7,U7)&gt;0,MIN(O7,R7,U7),"")</f>
        <v>57.009</v>
      </c>
      <c r="X7" s="92">
        <f>IFERROR(+U7-O7,"NA")</f>
        <v>-0.55599999999999739</v>
      </c>
      <c r="Y7" s="96">
        <f>IFERROR(+M7+W7,"NA")</f>
        <v>116.28</v>
      </c>
      <c r="Z7" s="94">
        <f>IFERROR(+Y7-Y6,"NA")</f>
        <v>3.3180000000000121</v>
      </c>
      <c r="AA7" s="79">
        <f>IFERROR(+Y7-$Y$3,"NA")</f>
        <v>8.5600000000000023</v>
      </c>
    </row>
    <row r="8" spans="1:27" x14ac:dyDescent="0.2">
      <c r="A8" s="19"/>
      <c r="B8" s="20">
        <v>8</v>
      </c>
      <c r="C8" s="19">
        <v>139</v>
      </c>
      <c r="D8" s="20" t="s">
        <v>55</v>
      </c>
      <c r="E8" s="23" t="s">
        <v>56</v>
      </c>
      <c r="F8" s="21">
        <v>62.631999999999998</v>
      </c>
      <c r="G8" s="63"/>
      <c r="H8" s="21">
        <v>60.639000000000003</v>
      </c>
      <c r="I8" s="48"/>
      <c r="J8" s="79">
        <f>MIN(F8,H8)</f>
        <v>60.639000000000003</v>
      </c>
      <c r="K8" s="31">
        <v>59.777999999999999</v>
      </c>
      <c r="L8" s="65"/>
      <c r="M8" s="83">
        <f>MIN(F8,H8,K8)</f>
        <v>59.777999999999999</v>
      </c>
      <c r="N8" s="84">
        <f>IFERROR(+K8-F8, "NA")</f>
        <v>-2.8539999999999992</v>
      </c>
      <c r="O8" s="70">
        <v>58.021999999999998</v>
      </c>
      <c r="P8" s="67"/>
      <c r="Q8" s="86">
        <f>IFERROR(+O8+M8, "NA")</f>
        <v>117.8</v>
      </c>
      <c r="R8" s="31">
        <v>58.884</v>
      </c>
      <c r="S8" s="67"/>
      <c r="T8" s="86">
        <f>IFERROR(IF(MIN(O8,R8)+M8&lt;100,"",MIN(O8,R8)+M8),"NA")</f>
        <v>117.8</v>
      </c>
      <c r="U8" s="31">
        <v>59.658000000000001</v>
      </c>
      <c r="V8" s="77">
        <v>1</v>
      </c>
      <c r="W8" s="91">
        <f>IF(MIN(O8,R8,U8)&gt;0,MIN(O8,R8,U8),"")</f>
        <v>58.021999999999998</v>
      </c>
      <c r="X8" s="92">
        <f>IFERROR(+U8-O8,"NA")</f>
        <v>1.6360000000000028</v>
      </c>
      <c r="Y8" s="93">
        <f>IFERROR(+M8+W8,"NA")</f>
        <v>117.8</v>
      </c>
      <c r="Z8" s="94">
        <f>IFERROR(+Y8-Y7,"NA")</f>
        <v>1.519999999999996</v>
      </c>
      <c r="AA8" s="79">
        <f>IFERROR(+Y8-$Y$3,"NA")</f>
        <v>10.079999999999998</v>
      </c>
    </row>
    <row r="9" spans="1:27" ht="15" x14ac:dyDescent="0.2">
      <c r="A9" s="34"/>
      <c r="B9" s="20">
        <v>10</v>
      </c>
      <c r="C9" s="19">
        <v>38</v>
      </c>
      <c r="D9" s="30" t="s">
        <v>51</v>
      </c>
      <c r="E9" s="23" t="s">
        <v>52</v>
      </c>
      <c r="F9" s="21">
        <v>77.756</v>
      </c>
      <c r="G9" s="63"/>
      <c r="H9" s="21">
        <v>67.486999999999995</v>
      </c>
      <c r="I9" s="48">
        <v>3</v>
      </c>
      <c r="J9" s="79">
        <f>MIN(F9,H9)</f>
        <v>67.486999999999995</v>
      </c>
      <c r="K9" s="21">
        <v>61.24</v>
      </c>
      <c r="L9" s="65"/>
      <c r="M9" s="83">
        <f>MIN(F9,H9,K9)</f>
        <v>61.24</v>
      </c>
      <c r="N9" s="84">
        <f>IFERROR(+K9-F9, "NA")</f>
        <v>-16.515999999999998</v>
      </c>
      <c r="O9" s="72">
        <v>58.338999999999999</v>
      </c>
      <c r="P9" s="67"/>
      <c r="Q9" s="86">
        <f>IFERROR(+O9+M9, "NA")</f>
        <v>119.57900000000001</v>
      </c>
      <c r="R9" s="31">
        <v>60.375</v>
      </c>
      <c r="S9" s="67">
        <v>1</v>
      </c>
      <c r="T9" s="86">
        <f>IFERROR(IF(MIN(O9,R9)+M9&lt;100,"",MIN(O9,R9)+M9),"NA")</f>
        <v>119.57900000000001</v>
      </c>
      <c r="U9" s="31">
        <v>57.923000000000002</v>
      </c>
      <c r="V9" s="77"/>
      <c r="W9" s="91">
        <f>IF(MIN(O9,R9,U9)&gt;0,MIN(O9,R9,U9),"")</f>
        <v>57.923000000000002</v>
      </c>
      <c r="X9" s="92">
        <f>IFERROR(+U9-O9,"NA")</f>
        <v>-0.41599999999999682</v>
      </c>
      <c r="Y9" s="95">
        <f>IFERROR(+M9+W9,"NA")</f>
        <v>119.16300000000001</v>
      </c>
      <c r="Z9" s="94">
        <f>IFERROR(+Y9-Y8,"NA")</f>
        <v>1.3630000000000138</v>
      </c>
      <c r="AA9" s="79">
        <f>IFERROR(+Y9-$Y$3,"NA")</f>
        <v>11.443000000000012</v>
      </c>
    </row>
    <row r="10" spans="1:27" x14ac:dyDescent="0.2">
      <c r="A10" s="19"/>
      <c r="B10" s="20">
        <v>5</v>
      </c>
      <c r="C10" s="19">
        <v>43</v>
      </c>
      <c r="D10" s="20" t="s">
        <v>30</v>
      </c>
      <c r="E10" s="23" t="s">
        <v>23</v>
      </c>
      <c r="F10" s="21">
        <v>59.241</v>
      </c>
      <c r="G10" s="63"/>
      <c r="H10" s="21">
        <v>59.866999999999997</v>
      </c>
      <c r="I10" s="48"/>
      <c r="J10" s="79">
        <f>MIN(F10,H10)</f>
        <v>59.241</v>
      </c>
      <c r="K10" s="21">
        <v>58.070999999999998</v>
      </c>
      <c r="L10" s="65"/>
      <c r="M10" s="83">
        <f>MIN(F10,H10,K10)</f>
        <v>58.070999999999998</v>
      </c>
      <c r="N10" s="84">
        <f>IFERROR(+K10-F10, "NA")</f>
        <v>-1.1700000000000017</v>
      </c>
      <c r="O10" s="70">
        <v>63.290999999999997</v>
      </c>
      <c r="P10" s="67">
        <v>3</v>
      </c>
      <c r="Q10" s="86">
        <f>IFERROR(+O10+M10, "NA")</f>
        <v>121.36199999999999</v>
      </c>
      <c r="R10" s="31">
        <v>55.552</v>
      </c>
      <c r="S10" s="67"/>
      <c r="T10" s="86">
        <f>IFERROR(IF(MIN(O10,R10)+M10&lt;100,"",MIN(O10,R10)+M10),"NA")</f>
        <v>113.62299999999999</v>
      </c>
      <c r="U10" s="31">
        <v>55.341999999999999</v>
      </c>
      <c r="V10" s="77"/>
      <c r="W10" s="91">
        <f>IF(MIN(O10,R10,U10)&gt;0,MIN(O10,R10,U10),"")</f>
        <v>55.341999999999999</v>
      </c>
      <c r="X10" s="92">
        <f>IFERROR(+U10-O10,"NA")</f>
        <v>-7.9489999999999981</v>
      </c>
      <c r="Y10" s="96">
        <f>IFERROR(+M10+W10,"NA")</f>
        <v>113.413</v>
      </c>
      <c r="Z10" s="94">
        <f>IFERROR(+Y10-Y9,"NA")</f>
        <v>-5.7500000000000142</v>
      </c>
      <c r="AA10" s="79">
        <f>IFERROR(+Y10-$Y$3,"NA")</f>
        <v>5.6929999999999978</v>
      </c>
    </row>
    <row r="11" spans="1:27" x14ac:dyDescent="0.2">
      <c r="A11" s="19"/>
      <c r="B11" s="20">
        <v>9</v>
      </c>
      <c r="C11" s="19">
        <v>86</v>
      </c>
      <c r="D11" s="20" t="s">
        <v>35</v>
      </c>
      <c r="E11" s="23" t="s">
        <v>33</v>
      </c>
      <c r="F11" s="21">
        <v>63.442</v>
      </c>
      <c r="G11" s="63"/>
      <c r="H11" s="21">
        <v>61.161999999999999</v>
      </c>
      <c r="I11" s="48"/>
      <c r="J11" s="79">
        <f>MIN(F11,H11)</f>
        <v>61.161999999999999</v>
      </c>
      <c r="K11" s="21">
        <v>66.525999999999996</v>
      </c>
      <c r="L11" s="65"/>
      <c r="M11" s="83">
        <f>MIN(F11,H11,K11)</f>
        <v>61.161999999999999</v>
      </c>
      <c r="N11" s="84">
        <f>IFERROR(+K11-F11, "NA")</f>
        <v>3.0839999999999961</v>
      </c>
      <c r="O11" s="70">
        <v>61.935000000000002</v>
      </c>
      <c r="P11" s="67">
        <v>2</v>
      </c>
      <c r="Q11" s="86">
        <f>IFERROR(+O11+M11, "NA")</f>
        <v>123.09700000000001</v>
      </c>
      <c r="R11" s="31">
        <v>58.341999999999999</v>
      </c>
      <c r="S11" s="67"/>
      <c r="T11" s="86">
        <f>IFERROR(IF(MIN(O11,R11)+M11&lt;100,"",MIN(O11,R11)+M11),"NA")</f>
        <v>119.50399999999999</v>
      </c>
      <c r="U11" s="31">
        <v>57.524999999999999</v>
      </c>
      <c r="V11" s="77"/>
      <c r="W11" s="91">
        <f>IF(MIN(O11,R11,U11)&gt;0,MIN(O11,R11,U11),"")</f>
        <v>57.524999999999999</v>
      </c>
      <c r="X11" s="92">
        <f>IFERROR(+U11-O11,"NA")</f>
        <v>-4.4100000000000037</v>
      </c>
      <c r="Y11" s="96">
        <f>IFERROR(+M11+W11,"NA")</f>
        <v>118.687</v>
      </c>
      <c r="Z11" s="94">
        <f>IFERROR(+Y11-Y10,"NA")</f>
        <v>5.2740000000000009</v>
      </c>
      <c r="AA11" s="79">
        <f>IFERROR(+Y11-$Y$3,"NA")</f>
        <v>10.966999999999999</v>
      </c>
    </row>
    <row r="12" spans="1:27" ht="12.75" customHeight="1" x14ac:dyDescent="0.2">
      <c r="A12" s="19"/>
      <c r="B12" s="20">
        <v>6</v>
      </c>
      <c r="C12" s="19">
        <v>138</v>
      </c>
      <c r="D12" s="30" t="s">
        <v>27</v>
      </c>
      <c r="E12" s="23" t="s">
        <v>52</v>
      </c>
      <c r="F12" s="21">
        <v>59.947000000000003</v>
      </c>
      <c r="G12" s="63"/>
      <c r="H12" s="21">
        <v>58.529000000000003</v>
      </c>
      <c r="I12" s="48"/>
      <c r="J12" s="80">
        <f>MIN(F12,H12)</f>
        <v>58.529000000000003</v>
      </c>
      <c r="K12" s="21">
        <v>58.820999999999998</v>
      </c>
      <c r="L12" s="65"/>
      <c r="M12" s="83">
        <f>MIN(F12,H12,K12)</f>
        <v>58.529000000000003</v>
      </c>
      <c r="N12" s="84">
        <f>IFERROR(+K12-F12, "NA")</f>
        <v>-1.1260000000000048</v>
      </c>
      <c r="O12" s="71">
        <v>65.718000000000004</v>
      </c>
      <c r="P12" s="67">
        <v>1</v>
      </c>
      <c r="Q12" s="86">
        <f>IFERROR(+O12+M12, "NA")</f>
        <v>124.24700000000001</v>
      </c>
      <c r="R12" s="31">
        <v>57.405999999999999</v>
      </c>
      <c r="S12" s="67">
        <v>1</v>
      </c>
      <c r="T12" s="86">
        <f>IFERROR(IF(MIN(O12,R12)+M12&lt;100,"",MIN(O12,R12)+M12),"NA")</f>
        <v>115.935</v>
      </c>
      <c r="U12" s="31" t="s">
        <v>1</v>
      </c>
      <c r="V12" s="77"/>
      <c r="W12" s="91">
        <f>IF(MIN(O12,R12,U12)&gt;0,MIN(O12,R12,U12),"")</f>
        <v>57.405999999999999</v>
      </c>
      <c r="X12" s="92" t="str">
        <f>IFERROR(+U12-O12,"NA")</f>
        <v>NA</v>
      </c>
      <c r="Y12" s="96">
        <f>IFERROR(+M12+W12,"NA")</f>
        <v>115.935</v>
      </c>
      <c r="Z12" s="94">
        <f>IFERROR(+Y12-Y11,"NA")</f>
        <v>-2.7519999999999953</v>
      </c>
      <c r="AA12" s="79">
        <f>IFERROR(+Y12-$Y$3,"NA")</f>
        <v>8.2150000000000034</v>
      </c>
    </row>
    <row r="13" spans="1:27" x14ac:dyDescent="0.2">
      <c r="A13" s="19"/>
      <c r="B13" s="20">
        <v>11</v>
      </c>
      <c r="C13" s="19">
        <v>82</v>
      </c>
      <c r="D13" s="30" t="s">
        <v>28</v>
      </c>
      <c r="E13" s="23" t="s">
        <v>34</v>
      </c>
      <c r="F13" s="21">
        <v>64.064999999999998</v>
      </c>
      <c r="G13" s="63"/>
      <c r="H13" s="21">
        <v>61.811999999999998</v>
      </c>
      <c r="I13" s="48"/>
      <c r="J13" s="79">
        <f>MIN(F13,H13)</f>
        <v>61.811999999999998</v>
      </c>
      <c r="K13" s="21">
        <v>64.587000000000003</v>
      </c>
      <c r="L13" s="65">
        <v>1</v>
      </c>
      <c r="M13" s="83">
        <f>MIN(F13,H13,K13)</f>
        <v>61.811999999999998</v>
      </c>
      <c r="N13" s="84">
        <f>IFERROR(+K13-F13, "NA")</f>
        <v>0.52200000000000557</v>
      </c>
      <c r="O13" s="70">
        <v>71.730999999999995</v>
      </c>
      <c r="P13" s="67"/>
      <c r="Q13" s="86">
        <f>IFERROR(+O13+M13, "NA")</f>
        <v>133.54300000000001</v>
      </c>
      <c r="R13" s="31" t="s">
        <v>1</v>
      </c>
      <c r="S13" s="67"/>
      <c r="T13" s="86">
        <f>IFERROR(IF(MIN(O13,R13)+M13&lt;100,"",MIN(O13,R13)+M13),"NA")</f>
        <v>133.54300000000001</v>
      </c>
      <c r="U13" s="31">
        <v>61.171999999999997</v>
      </c>
      <c r="V13" s="77"/>
      <c r="W13" s="91">
        <f>IF(MIN(O13,R13,U13)&gt;0,MIN(O13,R13,U13),"")</f>
        <v>61.171999999999997</v>
      </c>
      <c r="X13" s="92">
        <f>IFERROR(+U13-O13,"NA")</f>
        <v>-10.558999999999997</v>
      </c>
      <c r="Y13" s="96">
        <f>IFERROR(+M13+W13,"NA")</f>
        <v>122.98399999999999</v>
      </c>
      <c r="Z13" s="94">
        <f>IFERROR(+Y13-Y12,"NA")</f>
        <v>7.0489999999999924</v>
      </c>
      <c r="AA13" s="79">
        <f>IFERROR(+Y13-$Y$3,"NA")</f>
        <v>15.263999999999996</v>
      </c>
    </row>
    <row r="14" spans="1:27" x14ac:dyDescent="0.2">
      <c r="A14" s="19"/>
      <c r="B14" s="20">
        <v>12</v>
      </c>
      <c r="C14" s="19">
        <v>8</v>
      </c>
      <c r="D14" s="30" t="s">
        <v>31</v>
      </c>
      <c r="E14" s="23" t="s">
        <v>32</v>
      </c>
      <c r="F14" s="21">
        <v>60.606000000000002</v>
      </c>
      <c r="G14" s="63"/>
      <c r="H14" s="21">
        <v>59.698999999999998</v>
      </c>
      <c r="I14" s="48"/>
      <c r="J14" s="79">
        <f>MIN(F14,H14)</f>
        <v>59.698999999999998</v>
      </c>
      <c r="K14" s="21">
        <v>68.867999999999995</v>
      </c>
      <c r="L14" s="65"/>
      <c r="M14" s="83">
        <f>MIN(F14,H14,K14)</f>
        <v>59.698999999999998</v>
      </c>
      <c r="N14" s="84">
        <f>IFERROR(+K14-F14, "NA")</f>
        <v>8.2619999999999933</v>
      </c>
      <c r="O14" s="70" t="s">
        <v>22</v>
      </c>
      <c r="P14" s="67"/>
      <c r="Q14" s="86" t="str">
        <f>IFERROR(+O14+M14, "NA")</f>
        <v>NA</v>
      </c>
      <c r="R14" s="31" t="s">
        <v>22</v>
      </c>
      <c r="S14" s="67"/>
      <c r="T14" s="86" t="str">
        <f>IFERROR(IF(MIN(O14,R14)+M14&lt;100,"",MIN(O14,R14)+M14),"NA")</f>
        <v/>
      </c>
      <c r="U14" s="31" t="s">
        <v>22</v>
      </c>
      <c r="V14" s="77"/>
      <c r="W14" s="91" t="str">
        <f>IF(MIN(O14,R14,U14)&gt;0,MIN(O14,R14,U14),"")</f>
        <v/>
      </c>
      <c r="X14" s="92" t="str">
        <f>IFERROR(+U14-O14,"NA")</f>
        <v>NA</v>
      </c>
      <c r="Y14" s="96" t="str">
        <f>IFERROR(+M14+W14,"NA")</f>
        <v>NA</v>
      </c>
      <c r="Z14" s="94" t="str">
        <f>IFERROR(+Y14-Y13,"NA")</f>
        <v>NA</v>
      </c>
      <c r="AA14" s="79" t="str">
        <f>IFERROR(+Y14-$Y$3,"NA")</f>
        <v>NA</v>
      </c>
    </row>
    <row r="15" spans="1:27" ht="12.75" customHeight="1" thickBot="1" x14ac:dyDescent="0.25">
      <c r="A15" s="19"/>
      <c r="B15" s="20">
        <v>13</v>
      </c>
      <c r="C15" s="19">
        <v>60</v>
      </c>
      <c r="D15" s="20" t="s">
        <v>53</v>
      </c>
      <c r="E15" s="23" t="s">
        <v>54</v>
      </c>
      <c r="F15" s="21">
        <v>73.363</v>
      </c>
      <c r="G15" s="63"/>
      <c r="H15" s="21">
        <v>70.962999999999994</v>
      </c>
      <c r="I15" s="48"/>
      <c r="J15" s="79">
        <f>MIN(F15,H15)</f>
        <v>70.962999999999994</v>
      </c>
      <c r="K15" s="21">
        <v>68.608000000000004</v>
      </c>
      <c r="L15" s="65"/>
      <c r="M15" s="83">
        <f>MIN(F15,H15,K15)</f>
        <v>68.608000000000004</v>
      </c>
      <c r="N15" s="84">
        <f>IFERROR(+K15-F15, "NA")</f>
        <v>-4.7549999999999955</v>
      </c>
      <c r="O15" s="70" t="s">
        <v>22</v>
      </c>
      <c r="P15" s="67"/>
      <c r="Q15" s="86" t="str">
        <f>IFERROR(+O15+M15, "NA")</f>
        <v>NA</v>
      </c>
      <c r="R15" s="31" t="s">
        <v>22</v>
      </c>
      <c r="S15" s="67"/>
      <c r="T15" s="86" t="str">
        <f>IFERROR(IF(MIN(O15,R15)+M15&lt;100,"",MIN(O15,R15)+M15),"NA")</f>
        <v/>
      </c>
      <c r="U15" s="31" t="s">
        <v>22</v>
      </c>
      <c r="V15" s="77"/>
      <c r="W15" s="91" t="str">
        <f>IF(MIN(O15,R15,U15)&gt;0,MIN(O15,R15,U15),"")</f>
        <v/>
      </c>
      <c r="X15" s="92" t="str">
        <f>IFERROR(+U15-O15,"NA")</f>
        <v>NA</v>
      </c>
      <c r="Y15" s="96" t="str">
        <f>IFERROR(+M15+W15,"NA")</f>
        <v>NA</v>
      </c>
      <c r="Z15" s="94" t="str">
        <f>IFERROR(+Y15-Y14,"NA")</f>
        <v>NA</v>
      </c>
      <c r="AA15" s="79" t="str">
        <f>IFERROR(+Y15-$Y$3,"NA")</f>
        <v>NA</v>
      </c>
    </row>
    <row r="16" spans="1:27" ht="13.5" thickTop="1" x14ac:dyDescent="0.2">
      <c r="A16" s="9"/>
      <c r="B16" s="10"/>
      <c r="C16" s="10"/>
      <c r="D16" s="10"/>
      <c r="E16" s="16" t="s">
        <v>19</v>
      </c>
      <c r="F16" s="59"/>
      <c r="G16" s="46">
        <f>SUM(G3:G15)</f>
        <v>0</v>
      </c>
      <c r="H16" s="59"/>
      <c r="I16" s="46">
        <f>SUM(I3:I15)</f>
        <v>5</v>
      </c>
      <c r="J16" s="46"/>
      <c r="K16" s="59"/>
      <c r="L16" s="46">
        <f>SUM(L3:L15)</f>
        <v>1</v>
      </c>
      <c r="M16" s="54"/>
      <c r="N16" s="52"/>
      <c r="O16" s="73"/>
      <c r="P16" s="46">
        <f>SUM(P3:P15)</f>
        <v>7</v>
      </c>
      <c r="Q16" s="46"/>
      <c r="R16" s="59"/>
      <c r="S16" s="46">
        <f>SUM(S3:S15)</f>
        <v>2</v>
      </c>
      <c r="T16" s="46"/>
      <c r="U16" s="59"/>
      <c r="V16" s="46">
        <f>SUM(V3:V15)</f>
        <v>1</v>
      </c>
      <c r="W16" s="26"/>
      <c r="X16" s="12"/>
      <c r="Y16" s="11"/>
      <c r="Z16" s="10"/>
      <c r="AA16" s="11"/>
    </row>
    <row r="17" spans="1:27" x14ac:dyDescent="0.2">
      <c r="A17" s="8"/>
      <c r="B17" s="7"/>
      <c r="C17" s="7"/>
      <c r="D17" s="7"/>
      <c r="E17" s="13" t="s">
        <v>17</v>
      </c>
      <c r="F17" s="60">
        <f>MIN(F3:F15)</f>
        <v>56.530999999999999</v>
      </c>
      <c r="G17" s="14"/>
      <c r="H17" s="60">
        <f>MIN(H3:H15)</f>
        <v>56.284999999999997</v>
      </c>
      <c r="I17" s="14"/>
      <c r="J17" s="14">
        <f>MIN(J3:J15)</f>
        <v>56.284999999999997</v>
      </c>
      <c r="K17" s="60">
        <f>MIN(K3:K15)</f>
        <v>55.664999999999999</v>
      </c>
      <c r="L17" s="14"/>
      <c r="M17" s="55">
        <f>MIN(M3:M15)</f>
        <v>55.664999999999999</v>
      </c>
      <c r="N17" s="27">
        <f>+K17-F17</f>
        <v>-0.86599999999999966</v>
      </c>
      <c r="O17" s="74">
        <f>MIN(O3:O15)</f>
        <v>53.021000000000001</v>
      </c>
      <c r="P17" s="14"/>
      <c r="Q17" s="14">
        <f>MIN(Q3:Q15)</f>
        <v>108.68600000000001</v>
      </c>
      <c r="R17" s="60">
        <f>MIN(R3:R15)</f>
        <v>52.085000000000001</v>
      </c>
      <c r="S17" s="14"/>
      <c r="T17" s="14">
        <f>MIN(T3:T15)</f>
        <v>107.75</v>
      </c>
      <c r="U17" s="60">
        <f>MIN(U3:U15)</f>
        <v>52.055</v>
      </c>
      <c r="V17" s="14"/>
      <c r="W17" s="47">
        <f>MIN(W3:W15)</f>
        <v>52.055</v>
      </c>
      <c r="X17" s="15">
        <f>+U17-O17</f>
        <v>-0.96600000000000108</v>
      </c>
      <c r="Y17" s="38">
        <f>MIN(Y3:Y15)</f>
        <v>107.72</v>
      </c>
      <c r="Z17" s="7"/>
      <c r="AA17" s="1"/>
    </row>
    <row r="18" spans="1:27" ht="13.5" thickBot="1" x14ac:dyDescent="0.25">
      <c r="A18" s="45"/>
      <c r="B18" s="28"/>
      <c r="C18" s="28"/>
      <c r="D18" s="28"/>
      <c r="E18" s="39" t="s">
        <v>18</v>
      </c>
      <c r="F18" s="61">
        <f>SUM(F3:F15)/(COUNT(F3:F15))</f>
        <v>62.843923076923076</v>
      </c>
      <c r="G18" s="40"/>
      <c r="H18" s="61">
        <f>SUM(H3:H15)/(COUNT(H3:H15))</f>
        <v>61.352076923076915</v>
      </c>
      <c r="I18" s="40"/>
      <c r="J18" s="40">
        <f>SUM(J3:J15)/(COUNT(J3:J15))</f>
        <v>60.921076923076917</v>
      </c>
      <c r="K18" s="61">
        <f>SUM(K3:K15)/(COUNT(K3:K15))</f>
        <v>61.285076923076915</v>
      </c>
      <c r="L18" s="40"/>
      <c r="M18" s="56">
        <f>SUM(M3:M15)/(COUNT(M3:M15))</f>
        <v>59.90969230769231</v>
      </c>
      <c r="N18" s="53">
        <f>+K18-F18</f>
        <v>-1.5588461538461615</v>
      </c>
      <c r="O18" s="75">
        <f>SUM(O3:O15)/(COUNT(O3:O15))</f>
        <v>59.725818181818177</v>
      </c>
      <c r="P18" s="40"/>
      <c r="Q18" s="40">
        <f>SUM(Q3:Q15)/(COUNT(Q3:Q15))</f>
        <v>118.8639090909091</v>
      </c>
      <c r="R18" s="61">
        <f>SUM(R3:R15)/(COUNT(R3:R15))</f>
        <v>57.585799999999992</v>
      </c>
      <c r="S18" s="40"/>
      <c r="T18" s="40">
        <f>SUM(T3:T15)/(COUNT(T3:T15))</f>
        <v>116.86290909090907</v>
      </c>
      <c r="U18" s="61">
        <f>SUM(U3:U15)/(COUNT(U3:U15))</f>
        <v>56.465699999999991</v>
      </c>
      <c r="V18" s="42"/>
      <c r="W18" s="40">
        <f>SUM(W3:W15)/(COUNT(W3:W15))</f>
        <v>56.400636363636359</v>
      </c>
      <c r="X18" s="41">
        <f>SUM(X3:X15)/15</f>
        <v>-1.7739333333333329</v>
      </c>
      <c r="Y18" s="43">
        <f>SUM(Y3:Y15)/26</f>
        <v>48.881769230769223</v>
      </c>
      <c r="Z18" s="28"/>
      <c r="AA18" s="44"/>
    </row>
    <row r="19" spans="1:27" ht="13.5" thickTop="1" x14ac:dyDescent="0.2">
      <c r="A19" s="3"/>
      <c r="B19" s="4"/>
      <c r="C19" s="4"/>
      <c r="D19" s="4"/>
      <c r="E19" s="111"/>
      <c r="F19" s="99" t="s">
        <v>39</v>
      </c>
      <c r="G19" s="100"/>
      <c r="H19" s="101" t="s">
        <v>12</v>
      </c>
      <c r="I19" s="100"/>
      <c r="J19" s="102" t="s">
        <v>7</v>
      </c>
      <c r="K19" s="100"/>
      <c r="L19" s="100"/>
      <c r="M19" s="103" t="s">
        <v>7</v>
      </c>
      <c r="N19" s="104" t="s">
        <v>10</v>
      </c>
      <c r="O19" s="100"/>
      <c r="P19" s="100"/>
      <c r="Q19" s="102" t="s">
        <v>8</v>
      </c>
      <c r="R19" s="101" t="s">
        <v>9</v>
      </c>
      <c r="S19" s="100"/>
      <c r="T19" s="102" t="s">
        <v>43</v>
      </c>
      <c r="U19" s="100"/>
      <c r="V19" s="100"/>
      <c r="W19" s="112" t="s">
        <v>7</v>
      </c>
      <c r="X19" s="112" t="s">
        <v>10</v>
      </c>
      <c r="Y19" s="113" t="s">
        <v>13</v>
      </c>
      <c r="Z19" s="102" t="s">
        <v>14</v>
      </c>
      <c r="AA19" s="104" t="s">
        <v>14</v>
      </c>
    </row>
    <row r="20" spans="1:27" ht="36.75" thickBot="1" x14ac:dyDescent="0.25">
      <c r="A20" s="5" t="s">
        <v>4</v>
      </c>
      <c r="B20" s="6" t="s">
        <v>3</v>
      </c>
      <c r="C20" s="6" t="s">
        <v>16</v>
      </c>
      <c r="D20" s="6" t="s">
        <v>5</v>
      </c>
      <c r="E20" s="114" t="s">
        <v>6</v>
      </c>
      <c r="F20" s="115" t="s">
        <v>59</v>
      </c>
      <c r="G20" s="116"/>
      <c r="H20" s="115" t="s">
        <v>40</v>
      </c>
      <c r="I20" s="116"/>
      <c r="J20" s="117" t="s">
        <v>36</v>
      </c>
      <c r="K20" s="115" t="s">
        <v>41</v>
      </c>
      <c r="L20" s="118"/>
      <c r="M20" s="119" t="s">
        <v>48</v>
      </c>
      <c r="N20" s="120" t="s">
        <v>38</v>
      </c>
      <c r="O20" s="115" t="s">
        <v>61</v>
      </c>
      <c r="P20" s="118"/>
      <c r="Q20" s="117" t="s">
        <v>37</v>
      </c>
      <c r="R20" s="115" t="s">
        <v>60</v>
      </c>
      <c r="S20" s="118"/>
      <c r="T20" s="117" t="s">
        <v>42</v>
      </c>
      <c r="U20" s="115" t="s">
        <v>62</v>
      </c>
      <c r="V20" s="118"/>
      <c r="W20" s="121" t="s">
        <v>49</v>
      </c>
      <c r="X20" s="122" t="s">
        <v>11</v>
      </c>
      <c r="Y20" s="123" t="s">
        <v>15</v>
      </c>
      <c r="Z20" s="124" t="s">
        <v>20</v>
      </c>
      <c r="AA20" s="125" t="s">
        <v>21</v>
      </c>
    </row>
    <row r="21" spans="1:27" ht="13.5" thickTop="1" x14ac:dyDescent="0.2"/>
    <row r="22" spans="1:27" x14ac:dyDescent="0.2">
      <c r="E22" s="126" t="s">
        <v>71</v>
      </c>
    </row>
    <row r="23" spans="1:27" x14ac:dyDescent="0.2">
      <c r="E23" s="126" t="s">
        <v>72</v>
      </c>
      <c r="F23" s="126" t="s">
        <v>39</v>
      </c>
    </row>
    <row r="24" spans="1:27" x14ac:dyDescent="0.2">
      <c r="E24" s="126" t="s">
        <v>73</v>
      </c>
      <c r="F24" s="126" t="s">
        <v>74</v>
      </c>
    </row>
    <row r="25" spans="1:27" x14ac:dyDescent="0.2">
      <c r="E25" s="126" t="s">
        <v>75</v>
      </c>
      <c r="F25" s="126" t="s">
        <v>76</v>
      </c>
    </row>
  </sheetData>
  <sortState ref="A3:AA17">
    <sortCondition ref="M3:M17"/>
  </sortState>
  <phoneticPr fontId="1" type="noConversion"/>
  <conditionalFormatting sqref="F3:F15">
    <cfRule type="top10" dxfId="61" priority="35" bottom="1" rank="1"/>
    <cfRule type="top10" dxfId="60" priority="36" bottom="1" rank="2"/>
    <cfRule type="top10" dxfId="59" priority="37" bottom="1" rank="3"/>
  </conditionalFormatting>
  <conditionalFormatting sqref="H3:H15">
    <cfRule type="top10" dxfId="58" priority="38" bottom="1" rank="1"/>
    <cfRule type="top10" dxfId="57" priority="39" bottom="1" rank="2"/>
    <cfRule type="top10" dxfId="56" priority="40" bottom="1" rank="3"/>
  </conditionalFormatting>
  <conditionalFormatting sqref="O3:O15">
    <cfRule type="top10" dxfId="55" priority="41" bottom="1" rank="1"/>
    <cfRule type="top10" dxfId="54" priority="42" bottom="1" rank="3"/>
  </conditionalFormatting>
  <conditionalFormatting sqref="R3:R15">
    <cfRule type="top10" dxfId="53" priority="43" bottom="1" rank="1"/>
    <cfRule type="top10" dxfId="52" priority="44" bottom="1" rank="2"/>
    <cfRule type="top10" dxfId="51" priority="45" bottom="1" rank="3"/>
  </conditionalFormatting>
  <conditionalFormatting sqref="U3:U15">
    <cfRule type="top10" dxfId="50" priority="46" bottom="1" rank="1"/>
    <cfRule type="top10" dxfId="49" priority="47" bottom="1" rank="2"/>
    <cfRule type="top10" dxfId="48" priority="48" bottom="1" rank="3"/>
  </conditionalFormatting>
  <conditionalFormatting sqref="O3:O15">
    <cfRule type="top10" dxfId="47" priority="49" bottom="1" rank="2"/>
  </conditionalFormatting>
  <conditionalFormatting sqref="K3:K15">
    <cfRule type="top10" dxfId="46" priority="50" bottom="1" rank="1"/>
    <cfRule type="top10" dxfId="45" priority="51" bottom="1" rank="2"/>
    <cfRule type="top10" dxfId="44" priority="52" bottom="1" rank="3"/>
  </conditionalFormatting>
  <conditionalFormatting sqref="J3:J15">
    <cfRule type="top10" dxfId="43" priority="53" bottom="1" rank="1"/>
    <cfRule type="top10" dxfId="42" priority="54" bottom="1" rank="2"/>
    <cfRule type="top10" dxfId="41" priority="55" bottom="1" rank="3"/>
  </conditionalFormatting>
  <conditionalFormatting sqref="M3:M15">
    <cfRule type="top10" dxfId="40" priority="56" bottom="1" rank="1"/>
    <cfRule type="top10" dxfId="39" priority="57" bottom="1" rank="2"/>
    <cfRule type="top10" dxfId="38" priority="58" bottom="1" rank="3"/>
  </conditionalFormatting>
  <conditionalFormatting sqref="Q3:Q15">
    <cfRule type="top10" dxfId="37" priority="59" bottom="1" rank="1"/>
    <cfRule type="top10" dxfId="36" priority="60" bottom="1" rank="2"/>
    <cfRule type="top10" dxfId="35" priority="61" bottom="1" rank="3"/>
  </conditionalFormatting>
  <conditionalFormatting sqref="T3:T15">
    <cfRule type="top10" dxfId="34" priority="62" bottom="1" rank="1"/>
    <cfRule type="top10" dxfId="33" priority="63" bottom="1" rank="2"/>
    <cfRule type="top10" dxfId="32" priority="64" bottom="1" rank="3"/>
  </conditionalFormatting>
  <conditionalFormatting sqref="W3:W15">
    <cfRule type="top10" dxfId="31" priority="65" bottom="1" rank="1"/>
    <cfRule type="top10" dxfId="30" priority="66" bottom="1" rank="2"/>
    <cfRule type="top10" dxfId="29" priority="67" bottom="1" rank="3"/>
  </conditionalFormatting>
  <pageMargins left="0.75" right="0.75" top="1" bottom="1" header="0.5" footer="0.5"/>
  <pageSetup orientation="portrait" r:id="rId1"/>
  <headerFooter alignWithMargins="0"/>
  <cellWatches>
    <cellWatch r="N8"/>
  </cellWatche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defaultRowHeight="12.75" x14ac:dyDescent="0.2"/>
  <sheetData>
    <row r="1" spans="1:1" x14ac:dyDescent="0.2">
      <c r="A1" s="24"/>
    </row>
    <row r="2" spans="1:1" x14ac:dyDescent="0.2">
      <c r="A2" s="24"/>
    </row>
    <row r="3" spans="1:1" x14ac:dyDescent="0.2">
      <c r="A3" s="24"/>
    </row>
    <row r="4" spans="1:1" x14ac:dyDescent="0.2">
      <c r="A4" s="33"/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cp:lastPrinted>2012-09-08T11:54:51Z</cp:lastPrinted>
  <dcterms:created xsi:type="dcterms:W3CDTF">2008-09-17T22:45:51Z</dcterms:created>
  <dcterms:modified xsi:type="dcterms:W3CDTF">2014-09-06T00:33:48Z</dcterms:modified>
</cp:coreProperties>
</file>